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汇总表" sheetId="14" r:id="rId1"/>
    <sheet name="招标控制价" sheetId="1" r:id="rId2"/>
  </sheets>
  <definedNames>
    <definedName name="_xlnm.Print_Area" localSheetId="1">招标控制价!$A$1:$U$29</definedName>
  </definedNames>
  <calcPr calcId="144525"/>
</workbook>
</file>

<file path=xl/sharedStrings.xml><?xml version="1.0" encoding="utf-8"?>
<sst xmlns="http://schemas.openxmlformats.org/spreadsheetml/2006/main" count="111" uniqueCount="86">
  <si>
    <t>阜南城南安置区公共区域装饰装修工程汇总表</t>
  </si>
  <si>
    <t>序号</t>
  </si>
  <si>
    <t>汇总内容</t>
  </si>
  <si>
    <t>金额:(元)</t>
  </si>
  <si>
    <t>备注</t>
  </si>
  <si>
    <t>1#楼</t>
  </si>
  <si>
    <t>2#楼</t>
  </si>
  <si>
    <t>3#楼</t>
  </si>
  <si>
    <t>5#楼</t>
  </si>
  <si>
    <t>6#楼</t>
  </si>
  <si>
    <t>7#楼</t>
  </si>
  <si>
    <t>8#楼</t>
  </si>
  <si>
    <t>9#楼</t>
  </si>
  <si>
    <t>10#楼</t>
  </si>
  <si>
    <t>11#楼</t>
  </si>
  <si>
    <t>12#楼</t>
  </si>
  <si>
    <t>13#楼</t>
  </si>
  <si>
    <t>15#楼</t>
  </si>
  <si>
    <t>直接装饰费</t>
  </si>
  <si>
    <t>（含安装）</t>
  </si>
  <si>
    <t>税金</t>
  </si>
  <si>
    <t>工程含税总价</t>
  </si>
  <si>
    <t xml:space="preserve">                        城南安置区公共区域装饰装修工程</t>
  </si>
  <si>
    <t>项目名称</t>
  </si>
  <si>
    <t>项目特征</t>
  </si>
  <si>
    <t>工程
单位</t>
  </si>
  <si>
    <t>工程数量</t>
  </si>
  <si>
    <t>单价</t>
  </si>
  <si>
    <t>合计</t>
  </si>
  <si>
    <t>城南安置区</t>
  </si>
  <si>
    <t>1#</t>
  </si>
  <si>
    <t>2#</t>
  </si>
  <si>
    <t>3#</t>
  </si>
  <si>
    <t>5#</t>
  </si>
  <si>
    <t>6#</t>
  </si>
  <si>
    <t>7#</t>
  </si>
  <si>
    <t>8#</t>
  </si>
  <si>
    <t>9#</t>
  </si>
  <si>
    <t>10#</t>
  </si>
  <si>
    <t>11#</t>
  </si>
  <si>
    <t>12#</t>
  </si>
  <si>
    <t>13#</t>
  </si>
  <si>
    <t>15#</t>
  </si>
  <si>
    <t>负一层地面</t>
  </si>
  <si>
    <t>800*800浅黄色地砖</t>
  </si>
  <si>
    <t>部位：消防前室，等候厅
1.原地面打磨清理干净，素水泥浆一道（内掺建筑胶）
2.20厚1:3水泥砂浆找平层
3.20厚1:3干硬性水泥砂浆结合层
4.800*800浅黄色地砖，干混陶瓷砖粘结砂浆满粘，同色美缝剂擦缝
5.详见图纸说明</t>
  </si>
  <si>
    <t>m²</t>
  </si>
  <si>
    <t>黑金花门槛石</t>
  </si>
  <si>
    <t>部位：消防前室，等候厅
1.原地面打磨清理干净，素水泥浆一道（内掺建筑胶）
2.20厚1:3水泥砂浆找平层
3.20厚1:3干硬性水泥砂浆结合层
4.黑金花门槛石，干混陶瓷砖粘结砂浆满粘，同色美缝剂擦缝
5.详见图纸说明</t>
  </si>
  <si>
    <t>负一层天棚</t>
  </si>
  <si>
    <t>白色乳胶漆（顶面）</t>
  </si>
  <si>
    <t>1.乳胶漆一底两度</t>
  </si>
  <si>
    <t>吸顶灯（声控）</t>
  </si>
  <si>
    <t>1、样式由甲方确定方可安装</t>
  </si>
  <si>
    <t>个</t>
  </si>
  <si>
    <t>负一层墙面</t>
  </si>
  <si>
    <t>白色乳胶漆饰面</t>
  </si>
  <si>
    <t>1.白色防水防霉乳胶漆
2.详见图纸说明</t>
  </si>
  <si>
    <t>不锈钢电梯门套</t>
  </si>
  <si>
    <t>1.阻燃板基层
2.20mm青古铜不锈钢门套</t>
  </si>
  <si>
    <t>100mm高深色瓷砖踢脚线</t>
  </si>
  <si>
    <t>1.100mm高深色瓷砖踢脚线
2.实际高度以现场为准</t>
  </si>
  <si>
    <t>m</t>
  </si>
  <si>
    <t>一层地面</t>
  </si>
  <si>
    <t>1.原地面打磨清理干净，素水泥浆一道（内掺建筑胶）
2.20厚1:3水泥砂浆找平层
3.20厚1:3干硬性水泥砂浆结合层
4.800*800浅黄色地砖，干混陶瓷砖粘结砂浆满粘，同色美缝剂擦缝
5.详见图纸说明</t>
  </si>
  <si>
    <t>1.原地面打磨清理干净，素水泥浆一道（内掺建筑胶）
2.20厚1:3水泥砂浆找平层
3.20厚1:3干硬性水泥砂浆结合层
4.黑金花门槛石，干混陶瓷砖粘结砂浆满粘，同色美缝剂擦缝
5.详见图纸说明</t>
  </si>
  <si>
    <t>黑金花波打线</t>
  </si>
  <si>
    <t>1.原地面打磨清理干净，素水泥浆一道（内掺建筑胶）
2.20厚1:3水泥砂浆找平层
3.20厚1:3干硬性水泥砂浆结合层
4.黑金花波打线，干混陶瓷砖粘结砂浆满粘，同色美缝剂擦缝
5.详见图纸说明</t>
  </si>
  <si>
    <t>一层天棚</t>
  </si>
  <si>
    <t>石膏板吊顶</t>
  </si>
  <si>
    <t>1.双层9.5mm厚石膏板吊顶
2.木龙骨/轻钢龙骨
3.详见图纸说明</t>
  </si>
  <si>
    <t>投影面积</t>
  </si>
  <si>
    <t>灯带</t>
  </si>
  <si>
    <t>1.暗藏灯带
2、含接线</t>
  </si>
  <si>
    <t xml:space="preserve">个 </t>
  </si>
  <si>
    <t>u型金属条</t>
  </si>
  <si>
    <t>1.10mm凹缝（内嵌U型金属条刷白）</t>
  </si>
  <si>
    <t>一层墙面</t>
  </si>
  <si>
    <t>400*800浅黄色墙砖</t>
  </si>
  <si>
    <t>1.墙面打磨清理干净，素水泥浆一道（内掺建筑胶）
2.15厚1:3水泥砂浆打底扫毛
3.400*800,浅黄色墙砖，粘贴前充分浸湿，陶瓷墙砖专用胶粘剂粘结，同色美缝剂擦缝</t>
  </si>
  <si>
    <t>至楼顶+含幼儿园</t>
  </si>
  <si>
    <t>包消防栓</t>
  </si>
  <si>
    <t>1.详见图纸说明</t>
  </si>
  <si>
    <t>一层地面面积</t>
  </si>
  <si>
    <t>指标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</si>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</sst>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等线 Light"/>
      <charset val="134"/>
    </font>
    <font>
      <b/>
      <sz val="14"/>
      <color theme="1"/>
      <name val="等线 Light"/>
      <charset val="134"/>
    </font>
    <font>
      <b/>
      <sz val="10"/>
      <color indexed="8"/>
      <name val="等线 Light"/>
      <charset val="134"/>
    </font>
    <font>
      <b/>
      <sz val="10"/>
      <color theme="1"/>
      <name val="等线 Light"/>
      <charset val="134"/>
    </font>
    <font>
      <sz val="10"/>
      <color rgb="FFFF0000"/>
      <name val="等线 Light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0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17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2" fillId="0" borderId="0"/>
    <xf numFmtId="0" fontId="33" fillId="0" borderId="0"/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top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4" borderId="2" xfId="50" applyFont="1" applyFill="1" applyBorder="1" applyAlignment="1">
      <alignment horizontal="center" vertical="center" wrapText="1"/>
    </xf>
    <xf numFmtId="176" fontId="8" fillId="4" borderId="2" xfId="50" applyNumberFormat="1" applyFont="1" applyFill="1" applyBorder="1" applyAlignment="1">
      <alignment horizontal="center" vertical="center" wrapText="1"/>
    </xf>
    <xf numFmtId="0" fontId="8" fillId="4" borderId="9" xfId="50" applyFont="1" applyFill="1" applyBorder="1" applyAlignment="1">
      <alignment horizontal="center" vertical="center" wrapText="1"/>
    </xf>
    <xf numFmtId="0" fontId="8" fillId="4" borderId="10" xfId="5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9" fillId="4" borderId="2" xfId="5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1" fillId="4" borderId="2" xfId="5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五四北泰禾城市广场大商业室内步行街装修工程清单(宝华) 3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view="pageBreakPreview" zoomScaleNormal="100" workbookViewId="0">
      <selection activeCell="D15" sqref="D15:E15"/>
    </sheetView>
  </sheetViews>
  <sheetFormatPr defaultColWidth="9" defaultRowHeight="25" customHeight="1" outlineLevelCol="4"/>
  <cols>
    <col min="1" max="1" width="9.775" customWidth="1"/>
    <col min="2" max="2" width="18.775" customWidth="1"/>
    <col min="3" max="3" width="18.775" style="33" customWidth="1"/>
    <col min="4" max="5" width="9.775" customWidth="1"/>
    <col min="6" max="8" width="12.6333333333333"/>
    <col min="9" max="9" width="10.3833333333333"/>
    <col min="16382" max="16384" width="9" style="34"/>
  </cols>
  <sheetData>
    <row r="1" customFormat="1" ht="40" customHeight="1" spans="1:5">
      <c r="A1" s="35" t="s">
        <v>0</v>
      </c>
      <c r="B1" s="35"/>
      <c r="C1" s="36"/>
      <c r="D1" s="35"/>
      <c r="E1" s="35"/>
    </row>
    <row r="2" customFormat="1" customHeight="1" spans="1:5">
      <c r="A2" s="37" t="s">
        <v>1</v>
      </c>
      <c r="B2" s="37" t="s">
        <v>2</v>
      </c>
      <c r="C2" s="38" t="s">
        <v>3</v>
      </c>
      <c r="D2" s="39" t="s">
        <v>4</v>
      </c>
      <c r="E2" s="40"/>
    </row>
    <row r="3" customFormat="1" customHeight="1" spans="1:5">
      <c r="A3" s="41">
        <v>1</v>
      </c>
      <c r="B3" s="42" t="s">
        <v>5</v>
      </c>
      <c r="C3" s="43"/>
      <c r="D3" s="44"/>
      <c r="E3" s="45"/>
    </row>
    <row r="4" customFormat="1" customHeight="1" spans="1:5">
      <c r="A4" s="41">
        <v>2</v>
      </c>
      <c r="B4" s="42" t="s">
        <v>6</v>
      </c>
      <c r="C4" s="43"/>
      <c r="D4" s="44"/>
      <c r="E4" s="45"/>
    </row>
    <row r="5" customFormat="1" customHeight="1" spans="1:5">
      <c r="A5" s="41">
        <v>3</v>
      </c>
      <c r="B5" s="42" t="s">
        <v>7</v>
      </c>
      <c r="C5" s="43"/>
      <c r="D5" s="44"/>
      <c r="E5" s="45"/>
    </row>
    <row r="6" customFormat="1" customHeight="1" spans="1:5">
      <c r="A6" s="41">
        <v>4</v>
      </c>
      <c r="B6" s="42" t="s">
        <v>8</v>
      </c>
      <c r="C6" s="43"/>
      <c r="D6" s="44"/>
      <c r="E6" s="45"/>
    </row>
    <row r="7" customFormat="1" customHeight="1" spans="1:5">
      <c r="A7" s="41">
        <v>5</v>
      </c>
      <c r="B7" s="42" t="s">
        <v>9</v>
      </c>
      <c r="C7" s="43"/>
      <c r="D7" s="46"/>
      <c r="E7" s="47"/>
    </row>
    <row r="8" customFormat="1" customHeight="1" spans="1:5">
      <c r="A8" s="41">
        <v>6</v>
      </c>
      <c r="B8" s="42" t="s">
        <v>10</v>
      </c>
      <c r="C8" s="43"/>
      <c r="D8" s="44"/>
      <c r="E8" s="45"/>
    </row>
    <row r="9" customFormat="1" customHeight="1" spans="1:5">
      <c r="A9" s="41">
        <v>7</v>
      </c>
      <c r="B9" s="42" t="s">
        <v>11</v>
      </c>
      <c r="C9" s="43"/>
      <c r="D9" s="44"/>
      <c r="E9" s="45"/>
    </row>
    <row r="10" customFormat="1" customHeight="1" spans="1:5">
      <c r="A10" s="41">
        <v>8</v>
      </c>
      <c r="B10" s="42" t="s">
        <v>12</v>
      </c>
      <c r="C10" s="43"/>
      <c r="D10" s="44"/>
      <c r="E10" s="45"/>
    </row>
    <row r="11" customFormat="1" customHeight="1" spans="1:5">
      <c r="A11" s="41">
        <v>9</v>
      </c>
      <c r="B11" s="42" t="s">
        <v>13</v>
      </c>
      <c r="C11" s="43"/>
      <c r="D11" s="44"/>
      <c r="E11" s="45"/>
    </row>
    <row r="12" customFormat="1" customHeight="1" spans="1:5">
      <c r="A12" s="41">
        <v>10</v>
      </c>
      <c r="B12" s="42" t="s">
        <v>14</v>
      </c>
      <c r="C12" s="43"/>
      <c r="D12" s="44"/>
      <c r="E12" s="45"/>
    </row>
    <row r="13" customFormat="1" customHeight="1" spans="1:5">
      <c r="A13" s="41">
        <v>11</v>
      </c>
      <c r="B13" s="42" t="s">
        <v>15</v>
      </c>
      <c r="C13" s="43"/>
      <c r="D13" s="44"/>
      <c r="E13" s="45"/>
    </row>
    <row r="14" customFormat="1" customHeight="1" spans="1:5">
      <c r="A14" s="41">
        <v>12</v>
      </c>
      <c r="B14" s="42" t="s">
        <v>16</v>
      </c>
      <c r="C14" s="43"/>
      <c r="D14" s="44"/>
      <c r="E14" s="45"/>
    </row>
    <row r="15" customFormat="1" customHeight="1" spans="1:5">
      <c r="A15" s="41">
        <v>13</v>
      </c>
      <c r="B15" s="42" t="s">
        <v>17</v>
      </c>
      <c r="C15" s="43"/>
      <c r="D15" s="44"/>
      <c r="E15" s="45"/>
    </row>
    <row r="16" customFormat="1" customHeight="1" spans="1:5">
      <c r="A16" s="41">
        <v>14</v>
      </c>
      <c r="B16" s="48" t="s">
        <v>18</v>
      </c>
      <c r="C16" s="49">
        <f>SUM(C3:C15)</f>
        <v>0</v>
      </c>
      <c r="D16" s="48" t="s">
        <v>19</v>
      </c>
      <c r="E16" s="50"/>
    </row>
    <row r="17" customFormat="1" customHeight="1" spans="1:5">
      <c r="A17" s="41">
        <v>15</v>
      </c>
      <c r="B17" s="41" t="s">
        <v>20</v>
      </c>
      <c r="C17" s="43">
        <f>$C$16*$D$17</f>
        <v>0</v>
      </c>
      <c r="D17" s="51">
        <v>0.09</v>
      </c>
      <c r="E17" s="52"/>
    </row>
    <row r="18" customFormat="1" customHeight="1" spans="1:5">
      <c r="A18" s="41">
        <v>16</v>
      </c>
      <c r="B18" s="53" t="s">
        <v>21</v>
      </c>
      <c r="C18" s="54">
        <f>C16+C17</f>
        <v>0</v>
      </c>
      <c r="D18" s="44"/>
      <c r="E18" s="45"/>
    </row>
  </sheetData>
  <mergeCells count="18">
    <mergeCell ref="A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</mergeCells>
  <printOptions horizontalCentered="1"/>
  <pageMargins left="0.751388888888889" right="0.751388888888889" top="1" bottom="1" header="0.5" footer="0.5"/>
  <pageSetup paperSize="9" scale="11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EP29"/>
  <sheetViews>
    <sheetView showGridLines="0" showZeros="0" view="pageBreakPreview" zoomScale="87" zoomScaleNormal="100" workbookViewId="0">
      <pane xSplit="4" ySplit="5" topLeftCell="E6" activePane="bottomRight" state="frozen"/>
      <selection/>
      <selection pane="topRight"/>
      <selection pane="bottomLeft"/>
      <selection pane="bottomRight" activeCell="U29" sqref="U29"/>
    </sheetView>
  </sheetViews>
  <sheetFormatPr defaultColWidth="9" defaultRowHeight="12.75"/>
  <cols>
    <col min="1" max="1" width="4.775" style="2" customWidth="1"/>
    <col min="2" max="2" width="17.1333333333333" style="2" customWidth="1"/>
    <col min="3" max="3" width="40.75" style="1" customWidth="1"/>
    <col min="4" max="4" width="6.275" style="2" customWidth="1"/>
    <col min="5" max="5" width="10.775" style="3" customWidth="1" collapsed="1"/>
    <col min="6" max="18" width="6.5" style="1" hidden="1" customWidth="1" outlineLevel="1"/>
    <col min="19" max="19" width="6.275" style="1" customWidth="1"/>
    <col min="20" max="20" width="12.7666666666667" style="1" customWidth="1"/>
    <col min="21" max="21" width="9.575" style="4" customWidth="1"/>
    <col min="22" max="22" width="14.675" style="2" customWidth="1"/>
    <col min="23" max="23" width="12.8916666666667" style="2"/>
    <col min="24" max="16341" width="9" style="1"/>
    <col min="16342" max="16384" width="9" style="5"/>
  </cols>
  <sheetData>
    <row r="1" s="1" customFormat="1" ht="35" customHeight="1" spans="1:23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8"/>
      <c r="V1" s="2"/>
      <c r="W1" s="2"/>
    </row>
    <row r="2" s="1" customFormat="1" ht="15" customHeight="1" spans="1:23">
      <c r="A2" s="7" t="s">
        <v>1</v>
      </c>
      <c r="B2" s="8" t="s">
        <v>23</v>
      </c>
      <c r="C2" s="8" t="s">
        <v>24</v>
      </c>
      <c r="D2" s="7" t="s">
        <v>25</v>
      </c>
      <c r="E2" s="9" t="s">
        <v>26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9" t="s">
        <v>27</v>
      </c>
      <c r="T2" s="29" t="s">
        <v>28</v>
      </c>
      <c r="U2" s="29" t="s">
        <v>4</v>
      </c>
      <c r="V2" s="2"/>
      <c r="W2" s="2"/>
    </row>
    <row r="3" s="1" customFormat="1" ht="15" customHeight="1" spans="1:23">
      <c r="A3" s="11"/>
      <c r="B3" s="8"/>
      <c r="C3" s="8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0"/>
      <c r="T3" s="30"/>
      <c r="U3" s="30"/>
      <c r="V3" s="2"/>
      <c r="W3" s="2"/>
    </row>
    <row r="4" s="1" customFormat="1" ht="15" customHeight="1" spans="1:23">
      <c r="A4" s="14"/>
      <c r="B4" s="15" t="s">
        <v>29</v>
      </c>
      <c r="C4" s="16"/>
      <c r="D4" s="11"/>
      <c r="E4" s="17" t="s">
        <v>28</v>
      </c>
      <c r="F4" s="18" t="s">
        <v>30</v>
      </c>
      <c r="G4" s="18" t="s">
        <v>31</v>
      </c>
      <c r="H4" s="18" t="s">
        <v>32</v>
      </c>
      <c r="I4" s="18" t="s">
        <v>33</v>
      </c>
      <c r="J4" s="18" t="s">
        <v>34</v>
      </c>
      <c r="K4" s="18" t="s">
        <v>35</v>
      </c>
      <c r="L4" s="18" t="s">
        <v>36</v>
      </c>
      <c r="M4" s="18" t="s">
        <v>37</v>
      </c>
      <c r="N4" s="18" t="s">
        <v>38</v>
      </c>
      <c r="O4" s="18" t="s">
        <v>39</v>
      </c>
      <c r="P4" s="18" t="s">
        <v>40</v>
      </c>
      <c r="Q4" s="18" t="s">
        <v>41</v>
      </c>
      <c r="R4" s="18" t="s">
        <v>42</v>
      </c>
      <c r="S4" s="30"/>
      <c r="T4" s="30"/>
      <c r="U4" s="30"/>
      <c r="V4" s="2"/>
      <c r="W4" s="2"/>
    </row>
    <row r="5" s="1" customFormat="1" ht="15" customHeight="1" spans="1:23">
      <c r="A5" s="19">
        <v>1</v>
      </c>
      <c r="B5" s="20" t="s">
        <v>43</v>
      </c>
      <c r="C5" s="21"/>
      <c r="D5" s="14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1"/>
      <c r="T5" s="31"/>
      <c r="U5" s="31"/>
      <c r="V5" s="2"/>
      <c r="W5" s="2"/>
    </row>
    <row r="6" s="1" customFormat="1" ht="89.25" spans="1:16370">
      <c r="A6" s="19">
        <v>2</v>
      </c>
      <c r="B6" s="19" t="s">
        <v>44</v>
      </c>
      <c r="C6" s="24" t="s">
        <v>45</v>
      </c>
      <c r="D6" s="19" t="s">
        <v>46</v>
      </c>
      <c r="E6" s="25">
        <f t="shared" ref="E6:E26" si="0">SUM(F6:R6)</f>
        <v>650.7</v>
      </c>
      <c r="F6" s="19">
        <v>35.28</v>
      </c>
      <c r="G6" s="19">
        <v>71.73</v>
      </c>
      <c r="H6" s="19">
        <v>55.49</v>
      </c>
      <c r="I6" s="19">
        <v>38.31</v>
      </c>
      <c r="J6" s="19">
        <v>71.73</v>
      </c>
      <c r="K6" s="19">
        <v>35.09</v>
      </c>
      <c r="L6" s="19">
        <v>56.86</v>
      </c>
      <c r="M6" s="19">
        <v>35.7</v>
      </c>
      <c r="N6" s="19">
        <v>41.53</v>
      </c>
      <c r="O6" s="19">
        <v>79.68</v>
      </c>
      <c r="P6" s="19">
        <v>34.4</v>
      </c>
      <c r="Q6" s="19">
        <v>59.2</v>
      </c>
      <c r="R6" s="19">
        <v>35.7</v>
      </c>
      <c r="S6" s="32"/>
      <c r="T6" s="19">
        <f>S6*E6</f>
        <v>0</v>
      </c>
      <c r="U6" s="27"/>
      <c r="V6" s="2"/>
      <c r="W6" s="2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</row>
    <row r="7" s="1" customFormat="1" ht="89.25" spans="1:16370">
      <c r="A7" s="19">
        <v>3</v>
      </c>
      <c r="B7" s="19" t="s">
        <v>47</v>
      </c>
      <c r="C7" s="24" t="s">
        <v>48</v>
      </c>
      <c r="D7" s="19" t="s">
        <v>46</v>
      </c>
      <c r="E7" s="25">
        <f t="shared" si="0"/>
        <v>5.81</v>
      </c>
      <c r="F7" s="19">
        <f>5.1*0.2/2</f>
        <v>0.51</v>
      </c>
      <c r="G7" s="19">
        <f>4.4*0.2/2</f>
        <v>0.44</v>
      </c>
      <c r="H7" s="19">
        <f>4.4*0.2/2</f>
        <v>0.44</v>
      </c>
      <c r="I7" s="19">
        <f>4.4*0.2/2</f>
        <v>0.44</v>
      </c>
      <c r="J7" s="19">
        <f>4.4*0.2/2</f>
        <v>0.44</v>
      </c>
      <c r="K7" s="19">
        <f>F7</f>
        <v>0.51</v>
      </c>
      <c r="L7" s="19">
        <f t="shared" ref="L7:Q7" si="1">4.4*0.2/2</f>
        <v>0.44</v>
      </c>
      <c r="M7" s="19">
        <f t="shared" si="1"/>
        <v>0.44</v>
      </c>
      <c r="N7" s="19">
        <f t="shared" si="1"/>
        <v>0.44</v>
      </c>
      <c r="O7" s="19">
        <f t="shared" si="1"/>
        <v>0.44</v>
      </c>
      <c r="P7" s="19">
        <f t="shared" si="1"/>
        <v>0.44</v>
      </c>
      <c r="Q7" s="19">
        <f t="shared" si="1"/>
        <v>0.44</v>
      </c>
      <c r="R7" s="19">
        <f>0.78/2</f>
        <v>0.39</v>
      </c>
      <c r="S7" s="32"/>
      <c r="T7" s="19">
        <f t="shared" ref="T6:T28" si="2">S7*E7</f>
        <v>0</v>
      </c>
      <c r="U7" s="27"/>
      <c r="V7" s="2"/>
      <c r="W7" s="2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</row>
    <row r="8" s="1" customFormat="1" spans="1:16370">
      <c r="A8" s="19">
        <v>4</v>
      </c>
      <c r="B8" s="20" t="s">
        <v>49</v>
      </c>
      <c r="C8" s="26"/>
      <c r="D8" s="19"/>
      <c r="E8" s="25">
        <f t="shared" si="0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32"/>
      <c r="T8" s="19">
        <f t="shared" si="2"/>
        <v>0</v>
      </c>
      <c r="U8" s="27"/>
      <c r="V8" s="2"/>
      <c r="W8" s="2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</row>
    <row r="9" s="1" customFormat="1" spans="1:16370">
      <c r="A9" s="19">
        <v>5</v>
      </c>
      <c r="B9" s="19" t="s">
        <v>50</v>
      </c>
      <c r="C9" s="24" t="s">
        <v>51</v>
      </c>
      <c r="D9" s="19" t="s">
        <v>46</v>
      </c>
      <c r="E9" s="25">
        <f t="shared" si="0"/>
        <v>699.54</v>
      </c>
      <c r="F9" s="19">
        <v>40.92</v>
      </c>
      <c r="G9" s="19">
        <v>77.13</v>
      </c>
      <c r="H9" s="19">
        <v>58.98</v>
      </c>
      <c r="I9" s="19">
        <v>40.01</v>
      </c>
      <c r="J9" s="19">
        <v>80.38</v>
      </c>
      <c r="K9" s="19">
        <v>41.3</v>
      </c>
      <c r="L9" s="19">
        <v>62.02</v>
      </c>
      <c r="M9" s="19">
        <v>37.18</v>
      </c>
      <c r="N9" s="19">
        <v>42.98</v>
      </c>
      <c r="O9" s="19">
        <v>84.5</v>
      </c>
      <c r="P9" s="19">
        <v>36.28</v>
      </c>
      <c r="Q9" s="19">
        <v>60.68</v>
      </c>
      <c r="R9" s="19">
        <v>37.18</v>
      </c>
      <c r="S9" s="32"/>
      <c r="T9" s="19">
        <f t="shared" si="2"/>
        <v>0</v>
      </c>
      <c r="U9" s="27"/>
      <c r="V9" s="2"/>
      <c r="W9" s="2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</row>
    <row r="10" s="1" customFormat="1" spans="1:16370">
      <c r="A10" s="19">
        <v>6</v>
      </c>
      <c r="B10" s="19" t="s">
        <v>52</v>
      </c>
      <c r="C10" s="24" t="s">
        <v>53</v>
      </c>
      <c r="D10" s="19" t="s">
        <v>54</v>
      </c>
      <c r="E10" s="25">
        <f t="shared" si="0"/>
        <v>60</v>
      </c>
      <c r="F10" s="19">
        <v>3</v>
      </c>
      <c r="G10" s="19">
        <v>7</v>
      </c>
      <c r="H10" s="19">
        <v>4</v>
      </c>
      <c r="I10" s="19">
        <v>3</v>
      </c>
      <c r="J10" s="19">
        <v>5</v>
      </c>
      <c r="K10" s="19">
        <v>3</v>
      </c>
      <c r="L10" s="19">
        <v>6</v>
      </c>
      <c r="M10" s="19">
        <v>4</v>
      </c>
      <c r="N10" s="19">
        <v>4</v>
      </c>
      <c r="O10" s="19">
        <v>7</v>
      </c>
      <c r="P10" s="19">
        <v>4</v>
      </c>
      <c r="Q10" s="19">
        <v>6</v>
      </c>
      <c r="R10" s="19">
        <v>4</v>
      </c>
      <c r="S10" s="32"/>
      <c r="T10" s="19">
        <f t="shared" si="2"/>
        <v>0</v>
      </c>
      <c r="U10" s="27"/>
      <c r="V10" s="2"/>
      <c r="W10" s="2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</row>
    <row r="11" s="1" customFormat="1" spans="1:16370">
      <c r="A11" s="19">
        <v>7</v>
      </c>
      <c r="B11" s="20" t="s">
        <v>55</v>
      </c>
      <c r="C11" s="26"/>
      <c r="D11" s="19"/>
      <c r="E11" s="25">
        <f t="shared" si="0"/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32"/>
      <c r="T11" s="19">
        <f t="shared" si="2"/>
        <v>0</v>
      </c>
      <c r="U11" s="27"/>
      <c r="V11" s="2"/>
      <c r="W11" s="2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</row>
    <row r="12" s="1" customFormat="1" ht="25.5" spans="1:16370">
      <c r="A12" s="19">
        <v>8</v>
      </c>
      <c r="B12" s="19" t="s">
        <v>56</v>
      </c>
      <c r="C12" s="24" t="s">
        <v>57</v>
      </c>
      <c r="D12" s="19" t="s">
        <v>46</v>
      </c>
      <c r="E12" s="25">
        <f t="shared" si="0"/>
        <v>3108.43</v>
      </c>
      <c r="F12" s="19">
        <v>197.44</v>
      </c>
      <c r="G12" s="19">
        <v>290.85</v>
      </c>
      <c r="H12" s="19">
        <v>244.24</v>
      </c>
      <c r="I12" s="19">
        <v>200.38</v>
      </c>
      <c r="J12" s="19">
        <v>335.63</v>
      </c>
      <c r="K12" s="19">
        <v>197.44</v>
      </c>
      <c r="L12" s="19">
        <v>261.69</v>
      </c>
      <c r="M12" s="19">
        <v>181.99</v>
      </c>
      <c r="N12" s="19">
        <v>207.92</v>
      </c>
      <c r="O12" s="19">
        <v>339.56</v>
      </c>
      <c r="P12" s="19">
        <v>185.22</v>
      </c>
      <c r="Q12" s="19">
        <v>284.08</v>
      </c>
      <c r="R12" s="19">
        <v>181.99</v>
      </c>
      <c r="S12" s="32"/>
      <c r="T12" s="19">
        <f t="shared" si="2"/>
        <v>0</v>
      </c>
      <c r="U12" s="27"/>
      <c r="V12" s="2"/>
      <c r="W12" s="2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</row>
    <row r="13" s="1" customFormat="1" ht="25.5" spans="1:16370">
      <c r="A13" s="19">
        <v>9</v>
      </c>
      <c r="B13" s="19" t="s">
        <v>58</v>
      </c>
      <c r="C13" s="24" t="s">
        <v>59</v>
      </c>
      <c r="D13" s="19" t="s">
        <v>46</v>
      </c>
      <c r="E13" s="25">
        <f t="shared" si="0"/>
        <v>34.32</v>
      </c>
      <c r="F13" s="19">
        <f t="shared" ref="F13:K13" si="3">5.5*0.24*2</f>
        <v>2.64</v>
      </c>
      <c r="G13" s="19">
        <f t="shared" si="3"/>
        <v>2.64</v>
      </c>
      <c r="H13" s="19">
        <f t="shared" si="3"/>
        <v>2.64</v>
      </c>
      <c r="I13" s="19">
        <f t="shared" si="3"/>
        <v>2.64</v>
      </c>
      <c r="J13" s="19">
        <f t="shared" si="3"/>
        <v>2.64</v>
      </c>
      <c r="K13" s="19">
        <f t="shared" si="3"/>
        <v>2.64</v>
      </c>
      <c r="L13" s="19">
        <f t="shared" ref="L13:R13" si="4">5.5*0.24*2</f>
        <v>2.64</v>
      </c>
      <c r="M13" s="19">
        <f t="shared" si="4"/>
        <v>2.64</v>
      </c>
      <c r="N13" s="19">
        <f t="shared" si="4"/>
        <v>2.64</v>
      </c>
      <c r="O13" s="19">
        <f t="shared" si="4"/>
        <v>2.64</v>
      </c>
      <c r="P13" s="19">
        <f t="shared" si="4"/>
        <v>2.64</v>
      </c>
      <c r="Q13" s="19">
        <f t="shared" si="4"/>
        <v>2.64</v>
      </c>
      <c r="R13" s="19">
        <f t="shared" si="4"/>
        <v>2.64</v>
      </c>
      <c r="S13" s="32"/>
      <c r="T13" s="19">
        <f t="shared" si="2"/>
        <v>0</v>
      </c>
      <c r="U13" s="27"/>
      <c r="V13" s="2"/>
      <c r="W13" s="2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</row>
    <row r="14" s="1" customFormat="1" ht="25.5" spans="1:16370">
      <c r="A14" s="19">
        <v>10</v>
      </c>
      <c r="B14" s="27" t="s">
        <v>60</v>
      </c>
      <c r="C14" s="24" t="s">
        <v>61</v>
      </c>
      <c r="D14" s="19" t="s">
        <v>62</v>
      </c>
      <c r="E14" s="25">
        <f t="shared" si="0"/>
        <v>540.24</v>
      </c>
      <c r="F14" s="19">
        <v>37.5</v>
      </c>
      <c r="G14" s="19">
        <v>54.7</v>
      </c>
      <c r="H14" s="19">
        <v>43.5</v>
      </c>
      <c r="I14" s="19">
        <v>33.3</v>
      </c>
      <c r="J14" s="19">
        <v>49.3</v>
      </c>
      <c r="K14" s="19">
        <v>37.5</v>
      </c>
      <c r="L14" s="19">
        <v>43.8</v>
      </c>
      <c r="M14" s="19">
        <v>30.02</v>
      </c>
      <c r="N14" s="19">
        <v>35.4</v>
      </c>
      <c r="O14" s="19">
        <v>62.4</v>
      </c>
      <c r="P14" s="19">
        <v>32.2</v>
      </c>
      <c r="Q14" s="19">
        <v>50.6</v>
      </c>
      <c r="R14" s="19">
        <v>30.02</v>
      </c>
      <c r="S14" s="32"/>
      <c r="T14" s="19">
        <f t="shared" si="2"/>
        <v>0</v>
      </c>
      <c r="U14" s="27"/>
      <c r="V14" s="2"/>
      <c r="W14" s="2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</row>
    <row r="15" s="1" customFormat="1" spans="1:16370">
      <c r="A15" s="19">
        <v>11</v>
      </c>
      <c r="B15" s="20" t="s">
        <v>63</v>
      </c>
      <c r="C15" s="21"/>
      <c r="D15" s="19"/>
      <c r="E15" s="25">
        <f t="shared" si="0"/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32"/>
      <c r="T15" s="19">
        <f t="shared" si="2"/>
        <v>0</v>
      </c>
      <c r="U15" s="27"/>
      <c r="V15" s="2"/>
      <c r="W15" s="2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</row>
    <row r="16" s="1" customFormat="1" ht="76.5" spans="1:16370">
      <c r="A16" s="19">
        <v>12</v>
      </c>
      <c r="B16" s="19" t="s">
        <v>44</v>
      </c>
      <c r="C16" s="24" t="s">
        <v>64</v>
      </c>
      <c r="D16" s="19" t="s">
        <v>46</v>
      </c>
      <c r="E16" s="25">
        <f t="shared" si="0"/>
        <v>352.73</v>
      </c>
      <c r="F16" s="19">
        <v>11.25</v>
      </c>
      <c r="G16" s="19">
        <v>22.56</v>
      </c>
      <c r="H16" s="19">
        <v>23.56</v>
      </c>
      <c r="I16" s="19">
        <v>24.56</v>
      </c>
      <c r="J16" s="19">
        <v>25.56</v>
      </c>
      <c r="K16" s="19">
        <v>11.25</v>
      </c>
      <c r="L16" s="19">
        <v>27.56</v>
      </c>
      <c r="M16" s="19">
        <v>28.56</v>
      </c>
      <c r="N16" s="19">
        <v>29.56</v>
      </c>
      <c r="O16" s="19">
        <v>30.56</v>
      </c>
      <c r="P16" s="19">
        <v>31.56</v>
      </c>
      <c r="Q16" s="19">
        <v>32.56</v>
      </c>
      <c r="R16" s="19">
        <v>53.63</v>
      </c>
      <c r="S16" s="32"/>
      <c r="T16" s="19">
        <f t="shared" si="2"/>
        <v>0</v>
      </c>
      <c r="U16" s="27"/>
      <c r="V16" s="2"/>
      <c r="W16" s="2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</row>
    <row r="17" s="1" customFormat="1" ht="76.5" spans="1:16370">
      <c r="A17" s="19">
        <v>13</v>
      </c>
      <c r="B17" s="19" t="s">
        <v>47</v>
      </c>
      <c r="C17" s="24" t="s">
        <v>65</v>
      </c>
      <c r="D17" s="19" t="s">
        <v>46</v>
      </c>
      <c r="E17" s="25">
        <f t="shared" si="0"/>
        <v>5.81</v>
      </c>
      <c r="F17" s="19">
        <f>5.1*0.2/2</f>
        <v>0.51</v>
      </c>
      <c r="G17" s="19">
        <f t="shared" ref="G17:J17" si="5">4.4*0.2/2</f>
        <v>0.44</v>
      </c>
      <c r="H17" s="19">
        <f t="shared" si="5"/>
        <v>0.44</v>
      </c>
      <c r="I17" s="19">
        <f t="shared" si="5"/>
        <v>0.44</v>
      </c>
      <c r="J17" s="19">
        <f t="shared" si="5"/>
        <v>0.44</v>
      </c>
      <c r="K17" s="19">
        <f>F17</f>
        <v>0.51</v>
      </c>
      <c r="L17" s="19">
        <f t="shared" ref="L17:Q17" si="6">4.4*0.2/2</f>
        <v>0.44</v>
      </c>
      <c r="M17" s="19">
        <f t="shared" si="6"/>
        <v>0.44</v>
      </c>
      <c r="N17" s="19">
        <f t="shared" si="6"/>
        <v>0.44</v>
      </c>
      <c r="O17" s="19">
        <f t="shared" si="6"/>
        <v>0.44</v>
      </c>
      <c r="P17" s="19">
        <f t="shared" si="6"/>
        <v>0.44</v>
      </c>
      <c r="Q17" s="19">
        <f t="shared" si="6"/>
        <v>0.44</v>
      </c>
      <c r="R17" s="19">
        <f>0.78/2</f>
        <v>0.39</v>
      </c>
      <c r="S17" s="32"/>
      <c r="T17" s="19">
        <f t="shared" si="2"/>
        <v>0</v>
      </c>
      <c r="U17" s="27"/>
      <c r="V17" s="2"/>
      <c r="W17" s="2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</row>
    <row r="18" s="1" customFormat="1" ht="76.5" spans="1:16370">
      <c r="A18" s="19">
        <v>14</v>
      </c>
      <c r="B18" s="19" t="s">
        <v>66</v>
      </c>
      <c r="C18" s="24" t="s">
        <v>67</v>
      </c>
      <c r="D18" s="19" t="s">
        <v>46</v>
      </c>
      <c r="E18" s="25">
        <f t="shared" si="0"/>
        <v>72.66</v>
      </c>
      <c r="F18" s="19">
        <v>3</v>
      </c>
      <c r="G18" s="19">
        <v>6.05</v>
      </c>
      <c r="H18" s="19">
        <v>6.05</v>
      </c>
      <c r="I18" s="19">
        <v>6.05</v>
      </c>
      <c r="J18" s="19">
        <v>6.05</v>
      </c>
      <c r="K18" s="19">
        <v>3</v>
      </c>
      <c r="L18" s="19">
        <v>6.05</v>
      </c>
      <c r="M18" s="19">
        <v>6.05</v>
      </c>
      <c r="N18" s="19">
        <v>6.05</v>
      </c>
      <c r="O18" s="19">
        <v>6.05</v>
      </c>
      <c r="P18" s="19">
        <v>6.05</v>
      </c>
      <c r="Q18" s="19">
        <v>6.05</v>
      </c>
      <c r="R18" s="19">
        <v>6.16</v>
      </c>
      <c r="S18" s="32"/>
      <c r="T18" s="19">
        <f t="shared" si="2"/>
        <v>0</v>
      </c>
      <c r="U18" s="27"/>
      <c r="V18" s="2"/>
      <c r="W18" s="2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</row>
    <row r="19" s="1" customFormat="1" spans="1:16370">
      <c r="A19" s="19">
        <v>15</v>
      </c>
      <c r="B19" s="20" t="s">
        <v>68</v>
      </c>
      <c r="C19" s="26"/>
      <c r="D19" s="19"/>
      <c r="E19" s="25">
        <f t="shared" si="0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32"/>
      <c r="T19" s="19">
        <f t="shared" si="2"/>
        <v>0</v>
      </c>
      <c r="U19" s="27"/>
      <c r="V19" s="2"/>
      <c r="W19" s="2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</row>
    <row r="20" s="1" customFormat="1" ht="38.25" spans="1:16370">
      <c r="A20" s="19">
        <v>16</v>
      </c>
      <c r="B20" s="19" t="s">
        <v>69</v>
      </c>
      <c r="C20" s="24" t="s">
        <v>70</v>
      </c>
      <c r="D20" s="19" t="s">
        <v>46</v>
      </c>
      <c r="E20" s="25">
        <f t="shared" si="0"/>
        <v>182.97</v>
      </c>
      <c r="F20" s="19">
        <v>10.21</v>
      </c>
      <c r="G20" s="19">
        <v>14.54</v>
      </c>
      <c r="H20" s="19">
        <v>14.54</v>
      </c>
      <c r="I20" s="19">
        <v>14.54</v>
      </c>
      <c r="J20" s="19">
        <v>14.54</v>
      </c>
      <c r="K20" s="19">
        <f>F20</f>
        <v>10.21</v>
      </c>
      <c r="L20" s="19">
        <v>14.54</v>
      </c>
      <c r="M20" s="19">
        <v>14.54</v>
      </c>
      <c r="N20" s="19">
        <v>14.54</v>
      </c>
      <c r="O20" s="19">
        <v>14.54</v>
      </c>
      <c r="P20" s="19">
        <v>14.54</v>
      </c>
      <c r="Q20" s="19">
        <v>14.54</v>
      </c>
      <c r="R20" s="19">
        <v>17.15</v>
      </c>
      <c r="S20" s="32"/>
      <c r="T20" s="19">
        <f t="shared" si="2"/>
        <v>0</v>
      </c>
      <c r="U20" s="27" t="s">
        <v>71</v>
      </c>
      <c r="V20" s="2"/>
      <c r="W20" s="2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</row>
    <row r="21" s="1" customFormat="1" spans="1:16370">
      <c r="A21" s="19">
        <v>17</v>
      </c>
      <c r="B21" s="19" t="s">
        <v>50</v>
      </c>
      <c r="C21" s="24" t="s">
        <v>51</v>
      </c>
      <c r="D21" s="19" t="s">
        <v>46</v>
      </c>
      <c r="E21" s="25">
        <f t="shared" si="0"/>
        <v>832.1</v>
      </c>
      <c r="F21" s="19">
        <v>22.56</v>
      </c>
      <c r="G21" s="19">
        <v>64.4</v>
      </c>
      <c r="H21" s="19">
        <v>65.4</v>
      </c>
      <c r="I21" s="19">
        <v>66.4</v>
      </c>
      <c r="J21" s="19">
        <v>67.4</v>
      </c>
      <c r="K21" s="19">
        <v>22.56</v>
      </c>
      <c r="L21" s="19">
        <v>69.4</v>
      </c>
      <c r="M21" s="19">
        <v>70.4</v>
      </c>
      <c r="N21" s="19">
        <v>71.4</v>
      </c>
      <c r="O21" s="19">
        <v>72.4</v>
      </c>
      <c r="P21" s="19">
        <v>73.4</v>
      </c>
      <c r="Q21" s="19">
        <v>74.4</v>
      </c>
      <c r="R21" s="19">
        <v>91.98</v>
      </c>
      <c r="S21" s="32"/>
      <c r="T21" s="19">
        <f t="shared" si="2"/>
        <v>0</v>
      </c>
      <c r="U21" s="27"/>
      <c r="V21" s="2"/>
      <c r="W21" s="2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</row>
    <row r="22" s="1" customFormat="1" ht="25.5" spans="1:16370">
      <c r="A22" s="19">
        <v>18</v>
      </c>
      <c r="B22" s="19" t="s">
        <v>72</v>
      </c>
      <c r="C22" s="24" t="s">
        <v>73</v>
      </c>
      <c r="D22" s="19" t="s">
        <v>62</v>
      </c>
      <c r="E22" s="25">
        <f t="shared" si="0"/>
        <v>256</v>
      </c>
      <c r="F22" s="19">
        <v>8.4</v>
      </c>
      <c r="G22" s="19">
        <f>7.6+5.6+6</f>
        <v>19.2</v>
      </c>
      <c r="H22" s="19">
        <v>19.2</v>
      </c>
      <c r="I22" s="19">
        <v>19.2</v>
      </c>
      <c r="J22" s="19">
        <v>19.2</v>
      </c>
      <c r="K22" s="19">
        <v>8.4</v>
      </c>
      <c r="L22" s="19">
        <v>19.2</v>
      </c>
      <c r="M22" s="19">
        <v>19.2</v>
      </c>
      <c r="N22" s="19">
        <v>19.2</v>
      </c>
      <c r="O22" s="19">
        <v>19.2</v>
      </c>
      <c r="P22" s="19">
        <v>19.2</v>
      </c>
      <c r="Q22" s="19">
        <v>19.2</v>
      </c>
      <c r="R22" s="19">
        <f>7.6+6+6+13.8+13.8</f>
        <v>47.2</v>
      </c>
      <c r="S22" s="32"/>
      <c r="T22" s="19">
        <f t="shared" si="2"/>
        <v>0</v>
      </c>
      <c r="U22" s="27"/>
      <c r="V22" s="2"/>
      <c r="W22" s="2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</row>
    <row r="23" s="1" customFormat="1" spans="1:16370">
      <c r="A23" s="19">
        <v>19</v>
      </c>
      <c r="B23" s="19" t="s">
        <v>52</v>
      </c>
      <c r="C23" s="24" t="s">
        <v>53</v>
      </c>
      <c r="D23" s="19" t="s">
        <v>74</v>
      </c>
      <c r="E23" s="25">
        <f t="shared" si="0"/>
        <v>71</v>
      </c>
      <c r="F23" s="19">
        <v>2</v>
      </c>
      <c r="G23" s="19">
        <v>6</v>
      </c>
      <c r="H23" s="19">
        <v>6</v>
      </c>
      <c r="I23" s="19">
        <v>6</v>
      </c>
      <c r="J23" s="19">
        <v>6</v>
      </c>
      <c r="K23" s="19">
        <v>2</v>
      </c>
      <c r="L23" s="19">
        <v>6</v>
      </c>
      <c r="M23" s="19">
        <v>6</v>
      </c>
      <c r="N23" s="19">
        <v>6</v>
      </c>
      <c r="O23" s="19">
        <v>6</v>
      </c>
      <c r="P23" s="19">
        <v>6</v>
      </c>
      <c r="Q23" s="19">
        <v>6</v>
      </c>
      <c r="R23" s="19">
        <v>7</v>
      </c>
      <c r="S23" s="32"/>
      <c r="T23" s="19">
        <f t="shared" si="2"/>
        <v>0</v>
      </c>
      <c r="U23" s="27"/>
      <c r="V23" s="2"/>
      <c r="W23" s="2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</row>
    <row r="24" s="1" customFormat="1" spans="1:16370">
      <c r="A24" s="19">
        <v>20</v>
      </c>
      <c r="B24" s="19" t="s">
        <v>75</v>
      </c>
      <c r="C24" s="24" t="s">
        <v>76</v>
      </c>
      <c r="D24" s="19" t="s">
        <v>62</v>
      </c>
      <c r="E24" s="25">
        <f t="shared" si="0"/>
        <v>256</v>
      </c>
      <c r="F24" s="19">
        <v>8.4</v>
      </c>
      <c r="G24" s="19">
        <f>7.6+5.6+6</f>
        <v>19.2</v>
      </c>
      <c r="H24" s="19">
        <v>19.2</v>
      </c>
      <c r="I24" s="19">
        <v>19.2</v>
      </c>
      <c r="J24" s="19">
        <v>19.2</v>
      </c>
      <c r="K24" s="19">
        <v>8.4</v>
      </c>
      <c r="L24" s="19">
        <v>19.2</v>
      </c>
      <c r="M24" s="19">
        <v>19.2</v>
      </c>
      <c r="N24" s="19">
        <v>19.2</v>
      </c>
      <c r="O24" s="19">
        <v>19.2</v>
      </c>
      <c r="P24" s="19">
        <v>19.2</v>
      </c>
      <c r="Q24" s="19">
        <v>19.2</v>
      </c>
      <c r="R24" s="19">
        <f>7.6+6+6+13.8+13.8</f>
        <v>47.2</v>
      </c>
      <c r="S24" s="32"/>
      <c r="T24" s="19">
        <f t="shared" si="2"/>
        <v>0</v>
      </c>
      <c r="U24" s="27"/>
      <c r="V24" s="2"/>
      <c r="W24" s="2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</row>
    <row r="25" s="1" customFormat="1" spans="1:16370">
      <c r="A25" s="19">
        <v>21</v>
      </c>
      <c r="B25" s="20" t="s">
        <v>77</v>
      </c>
      <c r="C25" s="26"/>
      <c r="D25" s="19"/>
      <c r="E25" s="25">
        <f t="shared" si="0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32"/>
      <c r="T25" s="19">
        <f t="shared" si="2"/>
        <v>0</v>
      </c>
      <c r="U25" s="27"/>
      <c r="V25" s="2"/>
      <c r="W25" s="2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</row>
    <row r="26" s="1" customFormat="1" ht="51" spans="1:16370">
      <c r="A26" s="19">
        <v>22</v>
      </c>
      <c r="B26" s="19" t="s">
        <v>78</v>
      </c>
      <c r="C26" s="24" t="s">
        <v>79</v>
      </c>
      <c r="D26" s="19" t="s">
        <v>46</v>
      </c>
      <c r="E26" s="25">
        <f t="shared" si="0"/>
        <v>633.81</v>
      </c>
      <c r="F26" s="19">
        <v>33.2</v>
      </c>
      <c r="G26" s="19">
        <v>47.38</v>
      </c>
      <c r="H26" s="19">
        <v>47.38</v>
      </c>
      <c r="I26" s="19">
        <v>47.38</v>
      </c>
      <c r="J26" s="19">
        <v>47.38</v>
      </c>
      <c r="K26" s="19">
        <v>33.2</v>
      </c>
      <c r="L26" s="19">
        <v>47.38</v>
      </c>
      <c r="M26" s="19">
        <v>47.38</v>
      </c>
      <c r="N26" s="19">
        <v>47.38</v>
      </c>
      <c r="O26" s="19">
        <v>47.38</v>
      </c>
      <c r="P26" s="19">
        <v>47.38</v>
      </c>
      <c r="Q26" s="19">
        <v>47.38</v>
      </c>
      <c r="R26" s="19">
        <v>93.61</v>
      </c>
      <c r="S26" s="32"/>
      <c r="T26" s="19">
        <f t="shared" si="2"/>
        <v>0</v>
      </c>
      <c r="U26" s="27"/>
      <c r="V26" s="2"/>
      <c r="W26" s="2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</row>
    <row r="27" s="1" customFormat="1" ht="25.5" spans="1:16370">
      <c r="A27" s="19">
        <v>23</v>
      </c>
      <c r="B27" s="19" t="s">
        <v>58</v>
      </c>
      <c r="C27" s="24" t="s">
        <v>59</v>
      </c>
      <c r="D27" s="19" t="s">
        <v>46</v>
      </c>
      <c r="E27" s="25">
        <f>SUM(F27:R27)+4.32</f>
        <v>762</v>
      </c>
      <c r="F27" s="19">
        <f>5.5*0.24*2*18</f>
        <v>47.52</v>
      </c>
      <c r="G27" s="19">
        <f>5.5*0.24*2*26</f>
        <v>68.64</v>
      </c>
      <c r="H27" s="19">
        <f>5.5*0.24*2</f>
        <v>2.64</v>
      </c>
      <c r="I27" s="19">
        <f>5.5*0.24*2*26</f>
        <v>68.64</v>
      </c>
      <c r="J27" s="19">
        <f>5.5*0.24*2*26</f>
        <v>68.64</v>
      </c>
      <c r="K27" s="19">
        <f>5.5*0.24*2*18</f>
        <v>47.52</v>
      </c>
      <c r="L27" s="19">
        <f>5.5*0.24*2*26</f>
        <v>68.64</v>
      </c>
      <c r="M27" s="19">
        <f>5.5*0.24*2*25</f>
        <v>66</v>
      </c>
      <c r="N27" s="19">
        <f>5.5*0.24*2*27</f>
        <v>71.28</v>
      </c>
      <c r="O27" s="19">
        <f>5.5*0.24*2*20</f>
        <v>52.8</v>
      </c>
      <c r="P27" s="19">
        <f>5.5*0.24*2*20</f>
        <v>52.8</v>
      </c>
      <c r="Q27" s="19">
        <f>5.5*0.24*2*27</f>
        <v>71.28</v>
      </c>
      <c r="R27" s="19">
        <f>5.5*0.24*2*27</f>
        <v>71.28</v>
      </c>
      <c r="S27" s="32"/>
      <c r="T27" s="19">
        <f t="shared" si="2"/>
        <v>0</v>
      </c>
      <c r="U27" s="27" t="s">
        <v>80</v>
      </c>
      <c r="V27" s="2"/>
      <c r="W27" s="2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</row>
    <row r="28" s="1" customFormat="1" spans="1:16370">
      <c r="A28" s="19">
        <v>24</v>
      </c>
      <c r="B28" s="19" t="s">
        <v>81</v>
      </c>
      <c r="C28" s="24" t="s">
        <v>82</v>
      </c>
      <c r="D28" s="19" t="s">
        <v>54</v>
      </c>
      <c r="E28" s="25">
        <f>SUM(F28:R28)</f>
        <v>22</v>
      </c>
      <c r="F28" s="19">
        <v>1</v>
      </c>
      <c r="G28" s="19">
        <v>2</v>
      </c>
      <c r="H28" s="19">
        <v>2</v>
      </c>
      <c r="I28" s="19">
        <v>2</v>
      </c>
      <c r="J28" s="19">
        <v>2</v>
      </c>
      <c r="K28" s="19">
        <v>1</v>
      </c>
      <c r="L28" s="19">
        <v>2</v>
      </c>
      <c r="M28" s="19">
        <v>2</v>
      </c>
      <c r="N28" s="19">
        <v>2</v>
      </c>
      <c r="O28" s="19">
        <v>2</v>
      </c>
      <c r="P28" s="19">
        <v>2</v>
      </c>
      <c r="Q28" s="19">
        <v>2</v>
      </c>
      <c r="R28" s="19">
        <v>0</v>
      </c>
      <c r="S28" s="32"/>
      <c r="T28" s="19">
        <f t="shared" si="2"/>
        <v>0</v>
      </c>
      <c r="U28" s="27"/>
      <c r="V28" s="2" t="s">
        <v>83</v>
      </c>
      <c r="W28" s="2" t="s">
        <v>84</v>
      </c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</row>
    <row r="29" ht="44" customHeight="1" spans="1:23">
      <c r="A29" s="19">
        <v>25</v>
      </c>
      <c r="B29" s="19" t="s">
        <v>85</v>
      </c>
      <c r="C29" s="26"/>
      <c r="D29" s="19"/>
      <c r="E29" s="2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f>SUM($T$6:$T$28)</f>
        <v>0</v>
      </c>
      <c r="U29" s="27"/>
      <c r="V29" s="2">
        <f>SUM(E6,E16,E18,E17,E7)</f>
        <v>1087.71</v>
      </c>
      <c r="W29" s="2">
        <f>T29/V29</f>
        <v>0</v>
      </c>
    </row>
  </sheetData>
  <mergeCells count="23">
    <mergeCell ref="A1:U1"/>
    <mergeCell ref="A2:A4"/>
    <mergeCell ref="B2:B3"/>
    <mergeCell ref="C2:C3"/>
    <mergeCell ref="D2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2:S5"/>
    <mergeCell ref="T2:T5"/>
    <mergeCell ref="U2:U5"/>
    <mergeCell ref="E2:R3"/>
  </mergeCells>
  <pageMargins left="0.75" right="0.75" top="1" bottom="1" header="0.5" footer="0.5"/>
  <pageSetup paperSize="9" fitToHeight="0" orientation="landscape"/>
  <headerFooter/>
  <rowBreaks count="1" manualBreakCount="1">
    <brk id="2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招标控制价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差不多先生</cp:lastModifiedBy>
  <dcterms:created xsi:type="dcterms:W3CDTF">2022-03-14T09:21:00Z</dcterms:created>
  <dcterms:modified xsi:type="dcterms:W3CDTF">2022-06-15T07:55:40Z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5019B214DD384B01B716E85CB9782422</vt:lpwstr>
  </property>
  <property fmtid="{D5CDD505-2E9C-101B-9397-08002B2CF9AE}" pid="3" name="KSOProductBuildVer">
    <vt:lpwstr>2052-11.1.0.11805</vt:lpwstr>
  </property>
  <property fmtid="{D5CDD505-2E9C-101B-9397-08002B2CF9AE}" pid="4" name="KSOReadingLayout">
    <vt:bool>true</vt:bool>
  </property>
</Properties>
</file>